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<sst xmlns="http://schemas.openxmlformats.org/spreadsheetml/2006/main" count="322" uniqueCount="113">
  <si>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</si>
  <si>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</si>
  <si>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</si>
  <si>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</si>
  <si>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</si>
  <si>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</si>
  <si>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</si>
  <si>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</si>
  <si>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</si>
  <si>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</si>
  <si>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</si>
  <si>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</si>
  <si>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</si>
  <si>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</si>
  <si>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</si>
  <si>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</si>
  <si>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</si>
  <si>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</si>
  <si>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</si>
  <si>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</si>
  <si>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</si>
  <si>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</si>
  <si>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</si>
  <si>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</si>
  <si>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</si>
  <si>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</si>
  <si>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</si>
  <si>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</si>
  <si>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</si>
  <si>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</si>
  <si>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</si>
  <si>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</si>
  <si>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</si>
  <si>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</si>
  <si>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</si>
  <si>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</si>
  <si>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</si>
  <si>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</si>
  <si>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</si>
  <si>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</si>
  <si>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</si>
  <si>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</si>
  <si>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</si>
  <si>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</si>
  <si>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</si>
  <si>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</si>
  <si>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</si>
  <si>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</si>
  <si>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</si>
  <si>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</si>
  <si>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</si>
  <si>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</si>
  <si>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</si>
  <si>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</si>
  <si>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</si>
  <si>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</si>
  <si>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</si>
  <si>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</si>
  <si>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</si>
  <si>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</si>
  <si>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</si>
  <si>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</si>
  <si>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</si>
  <si>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</si>
  <si>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</si>
  <si>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</si>
  <si>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</si>
  <si>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</si>
  <si>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</si>
  <si>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</si>
  <si>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</si>
  <si>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</si>
  <si>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</si>
  <si>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</si>
  <si>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</si>
  <si>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</si>
  <si>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</si>
  <si>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</si>
  <si>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</si>
  <si>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</si>
  <si>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</si>
  <si>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</si>
  <si>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</si>
  <si>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</si>
  <si>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</si>
  <si>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</si>
  <si>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</si>
  <si>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</si>
  <si>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</si>
  <si>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</si>
  <si>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</si>
  <si>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</si>
  <si>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</si>
  <si>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</si>
  <si>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</si>
  <si>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</si>
  <si>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</si>
  <si>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</si>
  <si>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</si>
  <si>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</si>
  <si>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</si>
  <si>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</si>
  <si>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</si>
  <si>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</si>
  <si>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</si>
  <si>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</si>
  <si>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</si>
  <si>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</si>
  <si>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</si>
  <si>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</si>
  <si>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04.08.2017</t>
    </r>
    <r>
      <rPr>
        <sz val="10"/>
        <rFont val="Times New Roman"/>
        <family val="1"/>
      </rPr>
      <t xml:space="preserve"> (тис.грн.)</t>
    </r>
  </si>
  <si>
    <t>станом на 04.08.2017</t>
  </si>
  <si>
    <r>
      <t xml:space="preserve">станом на 04.08.2017р.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</si>
</sst>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.1"/>
      <color indexed="8"/>
      <name val="Times New Roman"/>
      <family val="1"/>
    </font>
    <font>
      <sz val="1.95"/>
      <color indexed="8"/>
      <name val="Times New Roman"/>
      <family val="1"/>
    </font>
    <font>
      <sz val="2.8"/>
      <color indexed="8"/>
      <name val="Times New Roman"/>
      <family val="1"/>
    </font>
    <font>
      <sz val="5.4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9" fontId="2" fillId="0" borderId="47" xfId="58" applyFont="1" applyBorder="1" applyAlignment="1">
      <alignment/>
    </xf>
    <xf numFmtId="185" fontId="2" fillId="0" borderId="4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61" xfId="0" applyNumberFormat="1" applyFont="1" applyBorder="1" applyAlignment="1">
      <alignment horizontal="center"/>
    </xf>
    <xf numFmtId="185" fontId="2" fillId="0" borderId="62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26032"/>
        <c:crosses val="autoZero"/>
        <c:auto val="0"/>
        <c:lblOffset val="100"/>
        <c:tickLblSkip val="1"/>
        <c:noMultiLvlLbl val="0"/>
      </c:catAx>
      <c:valAx>
        <c:axId val="403260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937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323041"/>
        <c:axId val="50254186"/>
      </c:bar3D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2304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7389969"/>
        <c:axId val="45183130"/>
      </c:lineChart>
      <c:catAx>
        <c:axId val="273899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 val="autoZero"/>
        <c:auto val="0"/>
        <c:lblOffset val="100"/>
        <c:tickLblSkip val="1"/>
        <c:noMultiLvlLbl val="0"/>
      </c:catAx>
      <c:valAx>
        <c:axId val="451831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8996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54884"/>
        <c:crosses val="autoZero"/>
        <c:auto val="0"/>
        <c:lblOffset val="100"/>
        <c:tickLblSkip val="1"/>
        <c:noMultiLvlLbl val="0"/>
      </c:catAx>
      <c:valAx>
        <c:axId val="359548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949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4462"/>
        <c:crosses val="autoZero"/>
        <c:auto val="0"/>
        <c:lblOffset val="100"/>
        <c:tickLblSkip val="1"/>
        <c:noMultiLvlLbl val="0"/>
      </c:catAx>
      <c:valAx>
        <c:axId val="266644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37784"/>
        <c:crosses val="autoZero"/>
        <c:auto val="0"/>
        <c:lblOffset val="100"/>
        <c:tickLblSkip val="1"/>
        <c:noMultiLvlLbl val="0"/>
      </c:catAx>
      <c:valAx>
        <c:axId val="123377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535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6418"/>
        <c:crosses val="autoZero"/>
        <c:auto val="0"/>
        <c:lblOffset val="100"/>
        <c:tickLblSkip val="1"/>
        <c:noMultiLvlLbl val="0"/>
      </c:catAx>
      <c:valAx>
        <c:axId val="598364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1660"/>
        <c:crosses val="autoZero"/>
        <c:auto val="0"/>
        <c:lblOffset val="100"/>
        <c:tickLblSkip val="1"/>
        <c:noMultiLvlLbl val="0"/>
      </c:catAx>
      <c:valAx>
        <c:axId val="149116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68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93782"/>
        <c:crosses val="autoZero"/>
        <c:auto val="0"/>
        <c:lblOffset val="100"/>
        <c:tickLblSkip val="1"/>
        <c:noMultiLvlLbl val="0"/>
      </c:catAx>
      <c:valAx>
        <c:axId val="669937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960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03.08.2017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серпень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073127"/>
        <c:axId val="57787232"/>
      </c:bar3D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73127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886 398,8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774840,2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-115075,6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серпень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123 856,1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-111558,6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481240</v>
          </cell>
          <cell r="F9">
            <v>422262</v>
          </cell>
        </row>
        <row r="19">
          <cell r="E19">
            <v>83000</v>
          </cell>
          <cell r="F19">
            <v>59408.67</v>
          </cell>
        </row>
        <row r="25">
          <cell r="E25">
            <v>16354.1</v>
          </cell>
          <cell r="F25">
            <v>15977.5</v>
          </cell>
        </row>
        <row r="29">
          <cell r="E29">
            <v>120830</v>
          </cell>
          <cell r="F29">
            <v>105338.4</v>
          </cell>
        </row>
        <row r="35">
          <cell r="E35">
            <v>143412.7</v>
          </cell>
          <cell r="F35">
            <v>128024.6</v>
          </cell>
        </row>
        <row r="43">
          <cell r="E43">
            <v>19300</v>
          </cell>
          <cell r="F43">
            <v>18068.1</v>
          </cell>
        </row>
        <row r="53">
          <cell r="E53">
            <v>4855</v>
          </cell>
          <cell r="F53">
            <v>4340.5</v>
          </cell>
        </row>
        <row r="67">
          <cell r="E67">
            <v>886398.7999999999</v>
          </cell>
          <cell r="F67">
            <v>774840.17</v>
          </cell>
        </row>
        <row r="76">
          <cell r="E76">
            <v>18000</v>
          </cell>
          <cell r="F76">
            <v>3.77</v>
          </cell>
        </row>
        <row r="77">
          <cell r="E77">
            <v>22830</v>
          </cell>
          <cell r="F77">
            <v>5906.21</v>
          </cell>
        </row>
        <row r="78">
          <cell r="E78">
            <v>23900</v>
          </cell>
          <cell r="F78">
            <v>6975.8</v>
          </cell>
        </row>
        <row r="79">
          <cell r="E79">
            <v>8</v>
          </cell>
          <cell r="F79">
            <v>8</v>
          </cell>
        </row>
        <row r="97">
          <cell r="D97">
            <v>129.5576</v>
          </cell>
        </row>
      </sheetData>
      <sheetData sheetId="1">
        <row r="97">
          <cell r="D97">
            <v>129.5576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35442945.78999994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75</v>
      </c>
      <c r="Q1" s="131"/>
      <c r="R1" s="131"/>
      <c r="S1" s="131"/>
      <c r="T1" s="131"/>
      <c r="U1" s="132"/>
    </row>
    <row r="2" spans="1:21" ht="15" thickBot="1">
      <c r="A2" s="133" t="s">
        <v>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66</v>
      </c>
      <c r="Q2" s="137"/>
      <c r="R2" s="137"/>
      <c r="S2" s="137"/>
      <c r="T2" s="137"/>
      <c r="U2" s="13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9" t="s">
        <v>47</v>
      </c>
      <c r="T3" s="14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1">
        <v>0</v>
      </c>
      <c r="T4" s="14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3">
        <v>0</v>
      </c>
      <c r="T5" s="14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5">
        <v>0</v>
      </c>
      <c r="T6" s="14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5">
        <v>0</v>
      </c>
      <c r="T7" s="14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3">
        <v>0</v>
      </c>
      <c r="T8" s="14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3">
        <v>0</v>
      </c>
      <c r="T9" s="14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3">
        <v>0</v>
      </c>
      <c r="T10" s="14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3">
        <v>0</v>
      </c>
      <c r="T11" s="14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3">
        <v>0</v>
      </c>
      <c r="T12" s="14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3">
        <v>0</v>
      </c>
      <c r="T13" s="14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3">
        <v>0</v>
      </c>
      <c r="T14" s="14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3">
        <v>1</v>
      </c>
      <c r="T15" s="144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3">
        <v>0</v>
      </c>
      <c r="T16" s="144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3">
        <v>0</v>
      </c>
      <c r="T17" s="144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3">
        <v>0</v>
      </c>
      <c r="T18" s="144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3">
        <v>0</v>
      </c>
      <c r="T19" s="144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3">
        <v>0</v>
      </c>
      <c r="T20" s="144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3">
        <v>0</v>
      </c>
      <c r="T21" s="144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3">
        <v>0</v>
      </c>
      <c r="T22" s="14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9">
        <f>SUM(S4:S22)</f>
        <v>1</v>
      </c>
      <c r="T23" s="15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7" t="s">
        <v>33</v>
      </c>
      <c r="Q26" s="147"/>
      <c r="R26" s="147"/>
      <c r="S26" s="14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51" t="s">
        <v>29</v>
      </c>
      <c r="Q27" s="151"/>
      <c r="R27" s="151"/>
      <c r="S27" s="15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2">
        <v>42767</v>
      </c>
      <c r="Q28" s="155">
        <f>'[2]січень 17'!$D$94</f>
        <v>9505.30341</v>
      </c>
      <c r="R28" s="155"/>
      <c r="S28" s="15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3"/>
      <c r="Q29" s="155"/>
      <c r="R29" s="155"/>
      <c r="S29" s="15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6" t="s">
        <v>45</v>
      </c>
      <c r="R31" s="15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8" t="s">
        <v>40</v>
      </c>
      <c r="R32" s="15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7" t="s">
        <v>30</v>
      </c>
      <c r="Q36" s="147"/>
      <c r="R36" s="147"/>
      <c r="S36" s="14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8" t="s">
        <v>31</v>
      </c>
      <c r="Q37" s="148"/>
      <c r="R37" s="148"/>
      <c r="S37" s="14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2">
        <v>42767</v>
      </c>
      <c r="Q38" s="154">
        <f>104633628.96/1000</f>
        <v>104633.62895999999</v>
      </c>
      <c r="R38" s="154"/>
      <c r="S38" s="15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3"/>
      <c r="Q39" s="154"/>
      <c r="R39" s="154"/>
      <c r="S39" s="15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74</v>
      </c>
      <c r="Q1" s="131"/>
      <c r="R1" s="131"/>
      <c r="S1" s="131"/>
      <c r="T1" s="131"/>
      <c r="U1" s="132"/>
    </row>
    <row r="2" spans="1:21" ht="15" thickBot="1">
      <c r="A2" s="133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73</v>
      </c>
      <c r="Q2" s="137"/>
      <c r="R2" s="137"/>
      <c r="S2" s="137"/>
      <c r="T2" s="137"/>
      <c r="U2" s="13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1">
        <v>0</v>
      </c>
      <c r="T4" s="142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3">
        <v>0</v>
      </c>
      <c r="T5" s="144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5">
        <v>0</v>
      </c>
      <c r="T6" s="146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5">
        <v>1</v>
      </c>
      <c r="T7" s="146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3">
        <v>0</v>
      </c>
      <c r="T8" s="144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3">
        <v>0</v>
      </c>
      <c r="T9" s="144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3">
        <v>0</v>
      </c>
      <c r="T10" s="144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3">
        <v>0</v>
      </c>
      <c r="T11" s="144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3">
        <v>0</v>
      </c>
      <c r="T12" s="144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3">
        <v>0</v>
      </c>
      <c r="T13" s="144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3">
        <v>0</v>
      </c>
      <c r="T14" s="144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3">
        <v>0</v>
      </c>
      <c r="T15" s="144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3">
        <v>0</v>
      </c>
      <c r="T16" s="144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3">
        <v>0</v>
      </c>
      <c r="T17" s="144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3">
        <v>0</v>
      </c>
      <c r="T18" s="144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3">
        <v>0</v>
      </c>
      <c r="T19" s="144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3">
        <v>0</v>
      </c>
      <c r="T20" s="144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3">
        <v>0</v>
      </c>
      <c r="T21" s="144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3">
        <v>0</v>
      </c>
      <c r="T22" s="144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61">
        <v>0</v>
      </c>
      <c r="T23" s="162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9">
        <f>SUM(S4:S23)</f>
        <v>1</v>
      </c>
      <c r="T24" s="15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7" t="s">
        <v>33</v>
      </c>
      <c r="Q27" s="147"/>
      <c r="R27" s="147"/>
      <c r="S27" s="14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1" t="s">
        <v>29</v>
      </c>
      <c r="Q28" s="151"/>
      <c r="R28" s="151"/>
      <c r="S28" s="151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2">
        <v>42795</v>
      </c>
      <c r="Q29" s="155">
        <f>'[2]лютий'!$D$94</f>
        <v>7713.34596</v>
      </c>
      <c r="R29" s="155"/>
      <c r="S29" s="155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3"/>
      <c r="Q30" s="155"/>
      <c r="R30" s="155"/>
      <c r="S30" s="155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45</v>
      </c>
      <c r="R32" s="157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8" t="s">
        <v>40</v>
      </c>
      <c r="R33" s="158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7" t="s">
        <v>30</v>
      </c>
      <c r="Q37" s="147"/>
      <c r="R37" s="147"/>
      <c r="S37" s="14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8" t="s">
        <v>31</v>
      </c>
      <c r="Q38" s="148"/>
      <c r="R38" s="148"/>
      <c r="S38" s="14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2">
        <v>42795</v>
      </c>
      <c r="Q39" s="154">
        <v>115182.07822999997</v>
      </c>
      <c r="R39" s="154"/>
      <c r="S39" s="154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3"/>
      <c r="Q40" s="154"/>
      <c r="R40" s="154"/>
      <c r="S40" s="154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78</v>
      </c>
      <c r="S1" s="131"/>
      <c r="T1" s="131"/>
      <c r="U1" s="131"/>
      <c r="V1" s="131"/>
      <c r="W1" s="132"/>
    </row>
    <row r="2" spans="1:23" ht="15" thickBot="1">
      <c r="A2" s="133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84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1">
        <v>0</v>
      </c>
      <c r="V4" s="142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5">
        <v>0</v>
      </c>
      <c r="V6" s="146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3">
        <v>0</v>
      </c>
      <c r="V8" s="144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3">
        <v>0</v>
      </c>
      <c r="V9" s="144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3">
        <v>0</v>
      </c>
      <c r="V11" s="144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3">
        <v>0</v>
      </c>
      <c r="V12" s="144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3">
        <v>0</v>
      </c>
      <c r="V17" s="144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3">
        <v>0</v>
      </c>
      <c r="V20" s="144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3">
        <v>0</v>
      </c>
      <c r="V21" s="144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3">
        <v>0</v>
      </c>
      <c r="V22" s="144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3">
        <v>0</v>
      </c>
      <c r="V23" s="144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3">
        <v>0</v>
      </c>
      <c r="V24" s="144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61">
        <v>0</v>
      </c>
      <c r="V25" s="162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9">
        <f>SUM(U4:U25)</f>
        <v>1</v>
      </c>
      <c r="V26" s="15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 t="s">
        <v>33</v>
      </c>
      <c r="S29" s="147"/>
      <c r="T29" s="147"/>
      <c r="U29" s="14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2">
        <v>42826</v>
      </c>
      <c r="S31" s="155">
        <f>'[2]березень'!$D$97</f>
        <v>1399.2856000000002</v>
      </c>
      <c r="T31" s="155"/>
      <c r="U31" s="15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3"/>
      <c r="S32" s="155"/>
      <c r="T32" s="155"/>
      <c r="U32" s="15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45</v>
      </c>
      <c r="T34" s="15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8" t="s">
        <v>40</v>
      </c>
      <c r="T35" s="15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30</v>
      </c>
      <c r="S39" s="147"/>
      <c r="T39" s="147"/>
      <c r="U39" s="14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 t="s">
        <v>31</v>
      </c>
      <c r="S40" s="148"/>
      <c r="T40" s="148"/>
      <c r="U40" s="14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2">
        <v>42826</v>
      </c>
      <c r="S41" s="154">
        <v>114548.88999999997</v>
      </c>
      <c r="T41" s="154"/>
      <c r="U41" s="15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3"/>
      <c r="S42" s="154"/>
      <c r="T42" s="154"/>
      <c r="U42" s="15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87</v>
      </c>
      <c r="S1" s="131"/>
      <c r="T1" s="131"/>
      <c r="U1" s="131"/>
      <c r="V1" s="131"/>
      <c r="W1" s="132"/>
    </row>
    <row r="2" spans="1:23" ht="15" thickBot="1">
      <c r="A2" s="133" t="s">
        <v>88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89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1">
        <v>0</v>
      </c>
      <c r="V4" s="142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3">
        <v>1</v>
      </c>
      <c r="V5" s="144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5">
        <v>0</v>
      </c>
      <c r="V6" s="146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5">
        <v>0</v>
      </c>
      <c r="V7" s="146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3">
        <v>0</v>
      </c>
      <c r="V9" s="144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3">
        <v>0</v>
      </c>
      <c r="V10" s="144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3">
        <v>0</v>
      </c>
      <c r="V11" s="144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3">
        <v>0</v>
      </c>
      <c r="V12" s="144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3">
        <v>0</v>
      </c>
      <c r="V17" s="144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3">
        <v>0</v>
      </c>
      <c r="V20" s="144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3">
        <v>1</v>
      </c>
      <c r="V22" s="144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9">
        <f>SUM(U4:U22)</f>
        <v>2</v>
      </c>
      <c r="V23" s="15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7" t="s">
        <v>33</v>
      </c>
      <c r="S26" s="147"/>
      <c r="T26" s="147"/>
      <c r="U26" s="14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>
        <v>42856</v>
      </c>
      <c r="S28" s="155">
        <f>'[2]квітень'!$D$97</f>
        <v>102.57358</v>
      </c>
      <c r="T28" s="155"/>
      <c r="U28" s="155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/>
      <c r="S29" s="155"/>
      <c r="T29" s="155"/>
      <c r="U29" s="155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6" t="s">
        <v>45</v>
      </c>
      <c r="T31" s="157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8" t="s">
        <v>40</v>
      </c>
      <c r="T32" s="158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30</v>
      </c>
      <c r="S36" s="147"/>
      <c r="T36" s="147"/>
      <c r="U36" s="14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>
        <v>42856</v>
      </c>
      <c r="S38" s="154">
        <v>94413.13370999995</v>
      </c>
      <c r="T38" s="154"/>
      <c r="U38" s="154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3"/>
      <c r="S39" s="154"/>
      <c r="T39" s="154"/>
      <c r="U39" s="154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92</v>
      </c>
      <c r="S1" s="131"/>
      <c r="T1" s="131"/>
      <c r="U1" s="131"/>
      <c r="V1" s="131"/>
      <c r="W1" s="132"/>
    </row>
    <row r="2" spans="1:23" ht="15" thickBot="1">
      <c r="A2" s="133" t="s">
        <v>94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95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1">
        <v>0</v>
      </c>
      <c r="V4" s="142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5">
        <v>0</v>
      </c>
      <c r="V6" s="146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5">
        <v>1</v>
      </c>
      <c r="V7" s="146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3">
        <v>0</v>
      </c>
      <c r="V9" s="144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3">
        <v>0</v>
      </c>
      <c r="V10" s="144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3">
        <v>0</v>
      </c>
      <c r="V11" s="144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3">
        <v>0</v>
      </c>
      <c r="V12" s="144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3">
        <v>0</v>
      </c>
      <c r="V14" s="144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3">
        <v>0</v>
      </c>
      <c r="V17" s="144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3">
        <v>0</v>
      </c>
      <c r="V20" s="144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3">
        <v>0</v>
      </c>
      <c r="V22" s="144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3">
        <v>0</v>
      </c>
      <c r="V23" s="144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9">
        <f>SUM(U4:U23)</f>
        <v>1</v>
      </c>
      <c r="V24" s="15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>
        <v>42887</v>
      </c>
      <c r="S29" s="155">
        <f>'[2]травень'!$D$97</f>
        <v>1135.71022</v>
      </c>
      <c r="T29" s="155"/>
      <c r="U29" s="15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/>
      <c r="S30" s="155"/>
      <c r="T30" s="155"/>
      <c r="U30" s="15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45</v>
      </c>
      <c r="T32" s="15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8" t="s">
        <v>40</v>
      </c>
      <c r="T33" s="15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>
        <v>42887</v>
      </c>
      <c r="S39" s="154">
        <v>59637.061719999954</v>
      </c>
      <c r="T39" s="154"/>
      <c r="U39" s="15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3"/>
      <c r="S40" s="154"/>
      <c r="T40" s="154"/>
      <c r="U40" s="15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98</v>
      </c>
      <c r="S1" s="131"/>
      <c r="T1" s="131"/>
      <c r="U1" s="131"/>
      <c r="V1" s="131"/>
      <c r="W1" s="132"/>
    </row>
    <row r="2" spans="1:23" ht="15" thickBot="1">
      <c r="A2" s="133" t="s">
        <v>99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100</v>
      </c>
      <c r="S2" s="137"/>
      <c r="T2" s="137"/>
      <c r="U2" s="137"/>
      <c r="V2" s="137"/>
      <c r="W2" s="138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1">
        <v>0</v>
      </c>
      <c r="V4" s="142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3">
        <v>0</v>
      </c>
      <c r="V5" s="144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5">
        <v>1</v>
      </c>
      <c r="V6" s="146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5">
        <v>0</v>
      </c>
      <c r="V7" s="146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3">
        <v>0</v>
      </c>
      <c r="V8" s="144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3">
        <v>0</v>
      </c>
      <c r="V9" s="144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3">
        <v>0</v>
      </c>
      <c r="V10" s="144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3">
        <v>0</v>
      </c>
      <c r="V11" s="144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3">
        <v>0</v>
      </c>
      <c r="V12" s="144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3">
        <v>0</v>
      </c>
      <c r="V13" s="144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3">
        <v>0</v>
      </c>
      <c r="V14" s="144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3">
        <v>0</v>
      </c>
      <c r="V15" s="144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3">
        <v>0</v>
      </c>
      <c r="V16" s="144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3">
        <v>0</v>
      </c>
      <c r="V17" s="144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3">
        <v>0</v>
      </c>
      <c r="V18" s="144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3">
        <v>0</v>
      </c>
      <c r="V20" s="144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3">
        <v>0</v>
      </c>
      <c r="V22" s="144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3">
        <v>0</v>
      </c>
      <c r="V23" s="144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9">
        <f>SUM(U4:U23)</f>
        <v>1</v>
      </c>
      <c r="V24" s="15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7" t="s">
        <v>33</v>
      </c>
      <c r="S27" s="147"/>
      <c r="T27" s="147"/>
      <c r="U27" s="14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>
        <v>42917</v>
      </c>
      <c r="S29" s="155">
        <f>'[2]червень'!$D$97</f>
        <v>225.52589</v>
      </c>
      <c r="T29" s="155"/>
      <c r="U29" s="155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/>
      <c r="S30" s="155"/>
      <c r="T30" s="155"/>
      <c r="U30" s="155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45</v>
      </c>
      <c r="T32" s="157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8" t="s">
        <v>40</v>
      </c>
      <c r="T33" s="158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30</v>
      </c>
      <c r="S37" s="147"/>
      <c r="T37" s="147"/>
      <c r="U37" s="14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>
        <v>42917</v>
      </c>
      <c r="S39" s="154">
        <v>31922.249009999945</v>
      </c>
      <c r="T39" s="154"/>
      <c r="U39" s="154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3"/>
      <c r="S40" s="154"/>
      <c r="T40" s="154"/>
      <c r="U40" s="154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47"/>
  <sheetViews>
    <sheetView zoomScalePageLayoutView="0" workbookViewId="0" topLeftCell="A1">
      <pane xSplit="1" ySplit="3" topLeftCell="G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101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103</v>
      </c>
      <c r="S1" s="131"/>
      <c r="T1" s="131"/>
      <c r="U1" s="131"/>
      <c r="V1" s="131"/>
      <c r="W1" s="132"/>
    </row>
    <row r="2" spans="1:23" ht="1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106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41">
        <v>0</v>
      </c>
      <c r="V4" s="142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3">
        <v>0</v>
      </c>
      <c r="V5" s="144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5">
        <v>0</v>
      </c>
      <c r="V6" s="146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5">
        <v>1</v>
      </c>
      <c r="V7" s="146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3">
        <v>0</v>
      </c>
      <c r="V8" s="144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3">
        <v>0</v>
      </c>
      <c r="V9" s="144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3">
        <v>0</v>
      </c>
      <c r="V10" s="144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3">
        <v>0</v>
      </c>
      <c r="V11" s="144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3">
        <v>0</v>
      </c>
      <c r="V12" s="144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3">
        <v>0</v>
      </c>
      <c r="V13" s="144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3">
        <v>0</v>
      </c>
      <c r="V14" s="144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3">
        <v>0</v>
      </c>
      <c r="V15" s="144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3">
        <v>0</v>
      </c>
      <c r="V16" s="144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3">
        <v>0</v>
      </c>
      <c r="V17" s="144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3">
        <v>0</v>
      </c>
      <c r="V18" s="144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3">
        <v>0</v>
      </c>
      <c r="V19" s="144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3">
        <v>0</v>
      </c>
      <c r="V20" s="144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3">
        <v>0</v>
      </c>
      <c r="V21" s="144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3">
        <v>0</v>
      </c>
      <c r="V22" s="144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3">
        <v>0</v>
      </c>
      <c r="V24" s="144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9">
        <f>SUM(U4:U24)</f>
        <v>1</v>
      </c>
      <c r="V25" s="150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 t="s">
        <v>33</v>
      </c>
      <c r="S28" s="147"/>
      <c r="T28" s="147"/>
      <c r="U28" s="14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2">
        <v>42948</v>
      </c>
      <c r="S30" s="155">
        <f>'[2]липень'!$D$97</f>
        <v>129.5576</v>
      </c>
      <c r="T30" s="155"/>
      <c r="U30" s="155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3"/>
      <c r="S31" s="155"/>
      <c r="T31" s="155"/>
      <c r="U31" s="155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45</v>
      </c>
      <c r="T33" s="157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8" t="s">
        <v>40</v>
      </c>
      <c r="T34" s="158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30</v>
      </c>
      <c r="S38" s="147"/>
      <c r="T38" s="147"/>
      <c r="U38" s="14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2">
        <v>42948</v>
      </c>
      <c r="S40" s="154">
        <f>'[3]залишки  (2)'!$K$6/1000</f>
        <v>35442.94578999994</v>
      </c>
      <c r="T40" s="154"/>
      <c r="U40" s="154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3"/>
      <c r="S41" s="154"/>
      <c r="T41" s="154"/>
      <c r="U41" s="154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H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4" sqref="Q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2"/>
    </row>
    <row r="2" spans="1:23" ht="1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112</v>
      </c>
      <c r="S2" s="137"/>
      <c r="T2" s="137"/>
      <c r="U2" s="137"/>
      <c r="V2" s="137"/>
      <c r="W2" s="138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9" t="s">
        <v>47</v>
      </c>
      <c r="V3" s="140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4">C4-D4</f>
        <v>0</v>
      </c>
      <c r="F4" s="69">
        <v>17.1</v>
      </c>
      <c r="G4" s="69">
        <v>165.7</v>
      </c>
      <c r="H4" s="73">
        <v>621.4</v>
      </c>
      <c r="I4" s="85">
        <v>104.5</v>
      </c>
      <c r="J4" s="85">
        <v>10</v>
      </c>
      <c r="K4" s="85">
        <v>0</v>
      </c>
      <c r="L4" s="69">
        <v>2179.8</v>
      </c>
      <c r="M4" s="69">
        <f aca="true" t="shared" si="1" ref="M4:M24">N4-B4-C4-F4-G4-H4-I4-J4-K4-L4</f>
        <v>10.900000000000091</v>
      </c>
      <c r="N4" s="69">
        <v>3818</v>
      </c>
      <c r="O4" s="69">
        <v>5750</v>
      </c>
      <c r="P4" s="3">
        <f aca="true" t="shared" si="2" ref="P4:P24">N4/O4</f>
        <v>0.664</v>
      </c>
      <c r="Q4" s="2">
        <f>AVERAGE(N4:N6)</f>
        <v>2926.7999999999997</v>
      </c>
      <c r="R4" s="71">
        <v>0</v>
      </c>
      <c r="S4" s="72">
        <v>0</v>
      </c>
      <c r="T4" s="73">
        <v>0</v>
      </c>
      <c r="U4" s="141">
        <v>0</v>
      </c>
      <c r="V4" s="142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30.7</v>
      </c>
      <c r="D5" s="113">
        <v>30.7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12.5</v>
      </c>
      <c r="K5" s="85">
        <v>0</v>
      </c>
      <c r="L5" s="69">
        <v>0</v>
      </c>
      <c r="M5" s="69">
        <f t="shared" si="1"/>
        <v>-6.200000000000244</v>
      </c>
      <c r="N5" s="69">
        <v>1955.5</v>
      </c>
      <c r="O5" s="69">
        <v>2800</v>
      </c>
      <c r="P5" s="3">
        <f t="shared" si="2"/>
        <v>0.6983928571428571</v>
      </c>
      <c r="Q5" s="2">
        <v>2926.8</v>
      </c>
      <c r="R5" s="75">
        <v>0</v>
      </c>
      <c r="S5" s="69">
        <v>0</v>
      </c>
      <c r="T5" s="76">
        <v>0</v>
      </c>
      <c r="U5" s="143">
        <v>0</v>
      </c>
      <c r="V5" s="144"/>
      <c r="W5" s="74">
        <f aca="true" t="shared" si="3" ref="W5:W24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2926.8</v>
      </c>
      <c r="R6" s="77">
        <v>0</v>
      </c>
      <c r="S6" s="78">
        <v>0</v>
      </c>
      <c r="T6" s="79">
        <v>4.6</v>
      </c>
      <c r="U6" s="145">
        <v>0</v>
      </c>
      <c r="V6" s="146"/>
      <c r="W6" s="74">
        <f t="shared" si="3"/>
        <v>4.6</v>
      </c>
    </row>
    <row r="7" spans="1:23" ht="12.75">
      <c r="A7" s="10">
        <v>42951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6000</v>
      </c>
      <c r="P7" s="3">
        <f t="shared" si="2"/>
        <v>0</v>
      </c>
      <c r="Q7" s="2">
        <v>2926.8</v>
      </c>
      <c r="R7" s="77"/>
      <c r="S7" s="78"/>
      <c r="T7" s="79"/>
      <c r="U7" s="145"/>
      <c r="V7" s="146"/>
      <c r="W7" s="74">
        <f t="shared" si="3"/>
        <v>0</v>
      </c>
    </row>
    <row r="8" spans="1:23" ht="12.75">
      <c r="A8" s="10">
        <v>42954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9900</v>
      </c>
      <c r="P8" s="3">
        <f t="shared" si="2"/>
        <v>0</v>
      </c>
      <c r="Q8" s="2">
        <v>2926.8</v>
      </c>
      <c r="R8" s="77"/>
      <c r="S8" s="78"/>
      <c r="T8" s="76"/>
      <c r="U8" s="143"/>
      <c r="V8" s="144"/>
      <c r="W8" s="74">
        <f t="shared" si="3"/>
        <v>0</v>
      </c>
    </row>
    <row r="9" spans="1:23" ht="12.75">
      <c r="A9" s="10">
        <v>42955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2926.8</v>
      </c>
      <c r="R9" s="77"/>
      <c r="S9" s="78"/>
      <c r="T9" s="76"/>
      <c r="U9" s="143"/>
      <c r="V9" s="144"/>
      <c r="W9" s="74">
        <f t="shared" si="3"/>
        <v>0</v>
      </c>
    </row>
    <row r="10" spans="1:23" ht="12.75">
      <c r="A10" s="10">
        <v>42956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2926.8</v>
      </c>
      <c r="R10" s="77"/>
      <c r="S10" s="78"/>
      <c r="T10" s="76"/>
      <c r="U10" s="143"/>
      <c r="V10" s="144"/>
      <c r="W10" s="74">
        <f>R10+S10+U10+T10+V10</f>
        <v>0</v>
      </c>
    </row>
    <row r="11" spans="1:23" ht="12.75">
      <c r="A11" s="10">
        <v>42957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2926.8</v>
      </c>
      <c r="R11" s="75"/>
      <c r="S11" s="69"/>
      <c r="T11" s="76"/>
      <c r="U11" s="143"/>
      <c r="V11" s="144"/>
      <c r="W11" s="74">
        <f t="shared" si="3"/>
        <v>0</v>
      </c>
    </row>
    <row r="12" spans="1:23" ht="12.75">
      <c r="A12" s="10">
        <v>42958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2926.8</v>
      </c>
      <c r="R12" s="75"/>
      <c r="S12" s="69"/>
      <c r="T12" s="76"/>
      <c r="U12" s="143"/>
      <c r="V12" s="144"/>
      <c r="W12" s="74">
        <f t="shared" si="3"/>
        <v>0</v>
      </c>
    </row>
    <row r="13" spans="1:23" ht="12.75">
      <c r="A13" s="10">
        <v>42961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2926.8</v>
      </c>
      <c r="R13" s="75"/>
      <c r="S13" s="69"/>
      <c r="T13" s="76"/>
      <c r="U13" s="143"/>
      <c r="V13" s="144"/>
      <c r="W13" s="74">
        <f t="shared" si="3"/>
        <v>0</v>
      </c>
    </row>
    <row r="14" spans="1:23" ht="12.75">
      <c r="A14" s="10">
        <v>42962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2926.8</v>
      </c>
      <c r="R14" s="75"/>
      <c r="S14" s="69"/>
      <c r="T14" s="80"/>
      <c r="U14" s="143"/>
      <c r="V14" s="144"/>
      <c r="W14" s="74">
        <f t="shared" si="3"/>
        <v>0</v>
      </c>
    </row>
    <row r="15" spans="1:23" ht="12.75">
      <c r="A15" s="10">
        <v>42963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2926.8</v>
      </c>
      <c r="R15" s="75"/>
      <c r="S15" s="69"/>
      <c r="T15" s="80"/>
      <c r="U15" s="143"/>
      <c r="V15" s="144"/>
      <c r="W15" s="74">
        <f t="shared" si="3"/>
        <v>0</v>
      </c>
    </row>
    <row r="16" spans="1:23" ht="12.75">
      <c r="A16" s="10">
        <v>42964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2926.8</v>
      </c>
      <c r="R16" s="75"/>
      <c r="S16" s="69"/>
      <c r="T16" s="80"/>
      <c r="U16" s="143"/>
      <c r="V16" s="144"/>
      <c r="W16" s="74">
        <f t="shared" si="3"/>
        <v>0</v>
      </c>
    </row>
    <row r="17" spans="1:23" ht="12.75">
      <c r="A17" s="10">
        <v>42965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2926.8</v>
      </c>
      <c r="R17" s="75"/>
      <c r="S17" s="69"/>
      <c r="T17" s="80"/>
      <c r="U17" s="143"/>
      <c r="V17" s="144"/>
      <c r="W17" s="74">
        <f t="shared" si="3"/>
        <v>0</v>
      </c>
    </row>
    <row r="18" spans="1:23" ht="12.75">
      <c r="A18" s="10">
        <v>42966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2926.8</v>
      </c>
      <c r="R18" s="75"/>
      <c r="S18" s="69"/>
      <c r="T18" s="76"/>
      <c r="U18" s="143"/>
      <c r="V18" s="144"/>
      <c r="W18" s="74">
        <f t="shared" si="3"/>
        <v>0</v>
      </c>
    </row>
    <row r="19" spans="1:23" ht="12.75">
      <c r="A19" s="10">
        <v>42968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2926.8</v>
      </c>
      <c r="R19" s="75"/>
      <c r="S19" s="69"/>
      <c r="T19" s="76"/>
      <c r="U19" s="143"/>
      <c r="V19" s="144"/>
      <c r="W19" s="74">
        <f t="shared" si="3"/>
        <v>0</v>
      </c>
    </row>
    <row r="20" spans="1:23" ht="12.75">
      <c r="A20" s="10">
        <v>42969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2926.8</v>
      </c>
      <c r="R20" s="75"/>
      <c r="S20" s="69"/>
      <c r="T20" s="76"/>
      <c r="U20" s="143"/>
      <c r="V20" s="144"/>
      <c r="W20" s="74">
        <f t="shared" si="3"/>
        <v>0</v>
      </c>
    </row>
    <row r="21" spans="1:23" ht="12.75">
      <c r="A21" s="10">
        <v>42970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2926.8</v>
      </c>
      <c r="R21" s="81"/>
      <c r="S21" s="80"/>
      <c r="T21" s="76"/>
      <c r="U21" s="143"/>
      <c r="V21" s="144"/>
      <c r="W21" s="74">
        <f t="shared" si="3"/>
        <v>0</v>
      </c>
    </row>
    <row r="22" spans="1:23" ht="12.75">
      <c r="A22" s="10">
        <v>42975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2926.8</v>
      </c>
      <c r="R22" s="81"/>
      <c r="S22" s="80"/>
      <c r="T22" s="76"/>
      <c r="U22" s="143"/>
      <c r="V22" s="144"/>
      <c r="W22" s="74">
        <f t="shared" si="3"/>
        <v>0</v>
      </c>
    </row>
    <row r="23" spans="1:23" ht="12.75">
      <c r="A23" s="10">
        <v>42976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2926.8</v>
      </c>
      <c r="R23" s="81"/>
      <c r="S23" s="80"/>
      <c r="T23" s="76"/>
      <c r="U23" s="116"/>
      <c r="V23" s="117"/>
      <c r="W23" s="74">
        <f t="shared" si="3"/>
        <v>0</v>
      </c>
    </row>
    <row r="24" spans="1:23" ht="12.75">
      <c r="A24" s="10">
        <v>42977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2926.8</v>
      </c>
      <c r="R24" s="81"/>
      <c r="S24" s="80"/>
      <c r="T24" s="76"/>
      <c r="U24" s="143"/>
      <c r="V24" s="144"/>
      <c r="W24" s="74">
        <f t="shared" si="3"/>
        <v>0</v>
      </c>
    </row>
    <row r="25" spans="1:23" ht="13.5" thickBot="1">
      <c r="A25" s="118">
        <v>42978</v>
      </c>
      <c r="B25" s="119"/>
      <c r="C25" s="120"/>
      <c r="D25" s="121"/>
      <c r="E25" s="121"/>
      <c r="F25" s="122"/>
      <c r="G25" s="119"/>
      <c r="H25" s="119"/>
      <c r="I25" s="122"/>
      <c r="J25" s="122"/>
      <c r="K25" s="122"/>
      <c r="L25" s="122"/>
      <c r="M25" s="119"/>
      <c r="N25" s="119"/>
      <c r="O25" s="119"/>
      <c r="P25" s="123"/>
      <c r="Q25" s="2">
        <v>2926.8</v>
      </c>
      <c r="R25" s="124"/>
      <c r="S25" s="120"/>
      <c r="T25" s="125"/>
      <c r="U25" s="126"/>
      <c r="V25" s="126"/>
      <c r="W25" s="125"/>
    </row>
    <row r="26" spans="1:23" ht="13.5" thickBot="1">
      <c r="A26" s="90" t="s">
        <v>28</v>
      </c>
      <c r="B26" s="92">
        <f>SUM(B4:B25)</f>
        <v>2619</v>
      </c>
      <c r="C26" s="92">
        <f aca="true" t="shared" si="4" ref="C26:O26">SUM(C4:C24)</f>
        <v>35.1</v>
      </c>
      <c r="D26" s="115">
        <f t="shared" si="4"/>
        <v>35.1</v>
      </c>
      <c r="E26" s="115">
        <f t="shared" si="4"/>
        <v>0</v>
      </c>
      <c r="F26" s="92">
        <f t="shared" si="4"/>
        <v>115.2</v>
      </c>
      <c r="G26" s="92">
        <f t="shared" si="4"/>
        <v>524.8</v>
      </c>
      <c r="H26" s="92">
        <f t="shared" si="4"/>
        <v>2345.6000000000004</v>
      </c>
      <c r="I26" s="92">
        <f t="shared" si="4"/>
        <v>297.7</v>
      </c>
      <c r="J26" s="92">
        <f t="shared" si="4"/>
        <v>31.3</v>
      </c>
      <c r="K26" s="92">
        <f t="shared" si="4"/>
        <v>554.4</v>
      </c>
      <c r="L26" s="92">
        <f t="shared" si="4"/>
        <v>2179.8</v>
      </c>
      <c r="M26" s="91">
        <f t="shared" si="4"/>
        <v>77.4999999999998</v>
      </c>
      <c r="N26" s="91">
        <f t="shared" si="4"/>
        <v>8780.4</v>
      </c>
      <c r="O26" s="91">
        <f t="shared" si="4"/>
        <v>120156.4</v>
      </c>
      <c r="P26" s="93">
        <f>N26/O26</f>
        <v>0.07307475923046962</v>
      </c>
      <c r="Q26" s="2"/>
      <c r="R26" s="82">
        <f>SUM(R4:R24)</f>
        <v>0</v>
      </c>
      <c r="S26" s="82">
        <f>SUM(S4:S24)</f>
        <v>0</v>
      </c>
      <c r="T26" s="82">
        <f>SUM(T4:T24)</f>
        <v>4.6</v>
      </c>
      <c r="U26" s="149">
        <f>SUM(U4:U24)</f>
        <v>0</v>
      </c>
      <c r="V26" s="150"/>
      <c r="W26" s="82">
        <f>R26+S26+U26+T26+V26</f>
        <v>4.6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 t="s">
        <v>33</v>
      </c>
      <c r="S29" s="147"/>
      <c r="T29" s="147"/>
      <c r="U29" s="14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2">
        <v>42951</v>
      </c>
      <c r="S31" s="155">
        <f>'[2]серпень'!$D$97</f>
        <v>129.5576</v>
      </c>
      <c r="T31" s="155"/>
      <c r="U31" s="155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3"/>
      <c r="S32" s="155"/>
      <c r="T32" s="155"/>
      <c r="U32" s="155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45</v>
      </c>
      <c r="T34" s="157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8" t="s">
        <v>40</v>
      </c>
      <c r="T35" s="158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30</v>
      </c>
      <c r="S39" s="147"/>
      <c r="T39" s="147"/>
      <c r="U39" s="14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 t="s">
        <v>31</v>
      </c>
      <c r="S40" s="148"/>
      <c r="T40" s="148"/>
      <c r="U40" s="14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2">
        <v>42951</v>
      </c>
      <c r="S41" s="154">
        <f>'[3]залишки  (2)'!$K$6/1000</f>
        <v>35442.94578999994</v>
      </c>
      <c r="T41" s="154"/>
      <c r="U41" s="154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3"/>
      <c r="S42" s="154"/>
      <c r="T42" s="154"/>
      <c r="U42" s="154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P37" sqref="P3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3" t="s">
        <v>32</v>
      </c>
      <c r="B27" s="172" t="s">
        <v>43</v>
      </c>
      <c r="C27" s="172"/>
      <c r="D27" s="165" t="s">
        <v>49</v>
      </c>
      <c r="E27" s="166"/>
      <c r="F27" s="167" t="s">
        <v>44</v>
      </c>
      <c r="G27" s="168"/>
      <c r="H27" s="169" t="s">
        <v>52</v>
      </c>
      <c r="I27" s="165"/>
      <c r="J27" s="180"/>
      <c r="K27" s="181"/>
      <c r="L27" s="177" t="s">
        <v>36</v>
      </c>
      <c r="M27" s="178"/>
      <c r="N27" s="179"/>
      <c r="O27" s="173" t="s">
        <v>110</v>
      </c>
      <c r="P27" s="174"/>
    </row>
    <row r="28" spans="1:16" ht="30.75" customHeight="1">
      <c r="A28" s="164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68"/>
      <c r="P28" s="165"/>
    </row>
    <row r="29" spans="1:16" ht="23.25" customHeight="1" thickBot="1">
      <c r="A29" s="44">
        <f>серпень!S41</f>
        <v>35442.94578999994</v>
      </c>
      <c r="B29" s="49">
        <f>'[2]серпень'!$E$77</f>
        <v>22830</v>
      </c>
      <c r="C29" s="49">
        <f>'[2]серпень'!$F$77</f>
        <v>5906.21</v>
      </c>
      <c r="D29" s="49">
        <f>'[2]серпень'!$E$76</f>
        <v>18000</v>
      </c>
      <c r="E29" s="49">
        <f>'[2]серпень'!$F$76</f>
        <v>3.77</v>
      </c>
      <c r="F29" s="49">
        <f>'[2]серпень'!$E$78</f>
        <v>23900</v>
      </c>
      <c r="G29" s="49">
        <f>'[2]серпень'!$F$78</f>
        <v>6975.8</v>
      </c>
      <c r="H29" s="49">
        <f>'[2]серпень'!$E$79</f>
        <v>8</v>
      </c>
      <c r="I29" s="49">
        <f>'[2]серпень'!$F$79</f>
        <v>8</v>
      </c>
      <c r="J29" s="49"/>
      <c r="K29" s="49"/>
      <c r="L29" s="63">
        <f>H29+F29+D29+J29+B29</f>
        <v>64738</v>
      </c>
      <c r="M29" s="50">
        <f>C29+E29+G29+I29</f>
        <v>12893.78</v>
      </c>
      <c r="N29" s="51">
        <f>M29-L29</f>
        <v>-51844.22</v>
      </c>
      <c r="O29" s="175">
        <f>серпень!S31</f>
        <v>129.5576</v>
      </c>
      <c r="P29" s="17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2"/>
      <c r="P30" s="172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'[2]серпень'!$E$9</f>
        <v>481240</v>
      </c>
      <c r="C48" s="32">
        <f>'[2]серпень'!$F$9</f>
        <v>422262</v>
      </c>
      <c r="F48" s="1" t="s">
        <v>22</v>
      </c>
      <c r="G48" s="6"/>
      <c r="H48" s="18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'[2]серпень'!$E$29</f>
        <v>120830</v>
      </c>
      <c r="C49" s="32">
        <f>'[2]серпень'!$F$29</f>
        <v>105338.4</v>
      </c>
      <c r="G49" s="6"/>
      <c r="H49" s="18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'[2]серпень'!$E$35</f>
        <v>143412.7</v>
      </c>
      <c r="C50" s="32">
        <f>'[2]серпень'!$F$35</f>
        <v>128024.6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'[2]серпень'!$E$25</f>
        <v>16354.1</v>
      </c>
      <c r="C51" s="32">
        <f>'[2]серпень'!$F$25</f>
        <v>15977.5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'[2]серпень'!$E$19</f>
        <v>83000</v>
      </c>
      <c r="C52" s="32">
        <f>'[2]серпень'!$F$19</f>
        <v>59408.67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'[2]серпень'!$E$53</f>
        <v>4855</v>
      </c>
      <c r="C53" s="32">
        <f>'[2]серпень'!$F$53</f>
        <v>4340.5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'[2]серпень'!$E$43</f>
        <v>19300</v>
      </c>
      <c r="C54" s="32">
        <f>'[2]серпень'!$F$43</f>
        <v>18068.1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17406.999999999913</v>
      </c>
      <c r="C55" s="12">
        <f>C56-C48-C49-C50-C51-C52-C53-C54</f>
        <v>21420.400000000045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'[2]серпень'!$E$67</f>
        <v>886398.7999999999</v>
      </c>
      <c r="C56" s="9">
        <f>'[2]серпень'!$F$67</f>
        <v>774840.17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22830</v>
      </c>
      <c r="C58" s="9">
        <f>C29</f>
        <v>5906.21</v>
      </c>
    </row>
    <row r="59" spans="1:3" ht="25.5">
      <c r="A59" s="83" t="s">
        <v>54</v>
      </c>
      <c r="B59" s="9">
        <f>D29</f>
        <v>18000</v>
      </c>
      <c r="C59" s="9">
        <f>E29</f>
        <v>3.77</v>
      </c>
    </row>
    <row r="60" spans="1:3" ht="12.75">
      <c r="A60" s="83" t="s">
        <v>55</v>
      </c>
      <c r="B60" s="9">
        <f>F29</f>
        <v>23900</v>
      </c>
      <c r="C60" s="9">
        <f>G29</f>
        <v>6975.8</v>
      </c>
    </row>
    <row r="61" spans="1:3" ht="25.5">
      <c r="A61" s="83" t="s">
        <v>56</v>
      </c>
      <c r="B61" s="9">
        <f>H29</f>
        <v>8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2017-08-04T07:51:31Z</dcterms:modified>
  <cp:category/>
  <cp:version/>
  <cp:contentType/>
  <cp:contentStatus/>
</cp:coreProperties>
</file>